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625" windowHeight="12090" tabRatio="762" activeTab="7"/>
  </bookViews>
  <sheets>
    <sheet name="2017级直博" sheetId="12" r:id="rId1"/>
    <sheet name="2018级直博" sheetId="15" r:id="rId2"/>
    <sheet name="2019级博士" sheetId="17" r:id="rId3"/>
    <sheet name="2019级直博" sheetId="18" r:id="rId4"/>
    <sheet name="2019级硕士" sheetId="19" r:id="rId5"/>
    <sheet name="2020级博士" sheetId="20" r:id="rId6"/>
    <sheet name="2020级直博" sheetId="21" r:id="rId7"/>
    <sheet name="2020级科硕" sheetId="22" r:id="rId8"/>
  </sheets>
  <calcPr calcId="144525"/>
</workbook>
</file>

<file path=xl/sharedStrings.xml><?xml version="1.0" encoding="utf-8"?>
<sst xmlns="http://schemas.openxmlformats.org/spreadsheetml/2006/main" count="345" uniqueCount="93">
  <si>
    <t>序号</t>
  </si>
  <si>
    <t>姓名</t>
  </si>
  <si>
    <t>学术成绩</t>
  </si>
  <si>
    <t>表彰</t>
  </si>
  <si>
    <t>学习情况</t>
  </si>
  <si>
    <t>社会工作</t>
  </si>
  <si>
    <t>思政培训</t>
  </si>
  <si>
    <t>处分</t>
  </si>
  <si>
    <t>日常规范</t>
  </si>
  <si>
    <t>总分</t>
  </si>
  <si>
    <t>学术会议发言（国际性）</t>
  </si>
  <si>
    <t>学术会议发言（全国性）</t>
  </si>
  <si>
    <t>学术会议壁报（国际性）</t>
  </si>
  <si>
    <t>学术会议壁报（全国性）</t>
  </si>
  <si>
    <t>学术会议受邀（国际性）</t>
  </si>
  <si>
    <t>学术会议受邀（全国性）</t>
  </si>
  <si>
    <t>国内统计源期刊发表综述等</t>
  </si>
  <si>
    <t>国内统计源期刊发表论著</t>
  </si>
  <si>
    <t>SCI发表综述</t>
  </si>
  <si>
    <r>
      <rPr>
        <sz val="12"/>
        <rFont val="宋体"/>
        <charset val="134"/>
      </rPr>
      <t xml:space="preserve">SCI发表论著 </t>
    </r>
    <r>
      <rPr>
        <sz val="12"/>
        <rFont val="Times New Roman"/>
        <charset val="134"/>
      </rPr>
      <t>IF</t>
    </r>
    <r>
      <rPr>
        <sz val="12"/>
        <rFont val="宋体"/>
        <charset val="134"/>
      </rPr>
      <t>＜</t>
    </r>
    <r>
      <rPr>
        <sz val="12"/>
        <rFont val="Times New Roman"/>
        <charset val="134"/>
      </rPr>
      <t>2</t>
    </r>
  </si>
  <si>
    <r>
      <rPr>
        <sz val="12"/>
        <rFont val="宋体"/>
        <charset val="134"/>
      </rPr>
      <t xml:space="preserve">SCI发表论著 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≤</t>
    </r>
    <r>
      <rPr>
        <sz val="12"/>
        <rFont val="Times New Roman"/>
        <charset val="134"/>
      </rPr>
      <t>IF</t>
    </r>
    <r>
      <rPr>
        <sz val="12"/>
        <rFont val="宋体"/>
        <charset val="134"/>
      </rPr>
      <t>＜</t>
    </r>
    <r>
      <rPr>
        <sz val="12"/>
        <rFont val="Times New Roman"/>
        <charset val="134"/>
      </rPr>
      <t>5</t>
    </r>
  </si>
  <si>
    <r>
      <rPr>
        <sz val="12"/>
        <rFont val="宋体"/>
        <charset val="134"/>
      </rPr>
      <t xml:space="preserve">SCI发表论著 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≤</t>
    </r>
    <r>
      <rPr>
        <sz val="12"/>
        <rFont val="Times New Roman"/>
        <charset val="134"/>
      </rPr>
      <t>IF</t>
    </r>
    <r>
      <rPr>
        <sz val="12"/>
        <rFont val="宋体"/>
        <charset val="134"/>
      </rPr>
      <t>＜</t>
    </r>
    <r>
      <rPr>
        <sz val="12"/>
        <rFont val="Times New Roman"/>
        <charset val="134"/>
      </rPr>
      <t>10</t>
    </r>
  </si>
  <si>
    <r>
      <rPr>
        <sz val="12"/>
        <rFont val="宋体"/>
        <charset val="134"/>
      </rPr>
      <t xml:space="preserve">SCI发表论著 </t>
    </r>
    <r>
      <rPr>
        <sz val="12"/>
        <rFont val="Times New Roman"/>
        <charset val="134"/>
      </rPr>
      <t>IF</t>
    </r>
    <r>
      <rPr>
        <sz val="12"/>
        <rFont val="宋体"/>
        <charset val="134"/>
      </rPr>
      <t>≥</t>
    </r>
    <r>
      <rPr>
        <sz val="12"/>
        <rFont val="Times New Roman"/>
        <charset val="134"/>
      </rPr>
      <t>10</t>
    </r>
  </si>
  <si>
    <t>参编书籍</t>
  </si>
  <si>
    <t>专利</t>
  </si>
  <si>
    <t>国家级</t>
  </si>
  <si>
    <t>市级</t>
  </si>
  <si>
    <t>校级</t>
  </si>
  <si>
    <t>院级</t>
  </si>
  <si>
    <r>
      <rPr>
        <sz val="12"/>
        <color theme="1"/>
        <rFont val="宋体"/>
        <charset val="134"/>
      </rPr>
      <t>参加学习课程的</t>
    </r>
    <r>
      <rPr>
        <sz val="12"/>
        <color theme="1"/>
        <rFont val="Times New Roman"/>
        <charset val="134"/>
      </rPr>
      <t>60%</t>
    </r>
    <r>
      <rPr>
        <sz val="12"/>
        <color theme="1"/>
        <rFont val="宋体"/>
        <charset val="134"/>
      </rPr>
      <t>以上成绩优秀（≥</t>
    </r>
    <r>
      <rPr>
        <sz val="12"/>
        <color theme="1"/>
        <rFont val="Times New Roman"/>
        <charset val="134"/>
      </rPr>
      <t>85</t>
    </r>
    <r>
      <rPr>
        <sz val="12"/>
        <color theme="1"/>
        <rFont val="宋体"/>
        <charset val="134"/>
      </rPr>
      <t>分）</t>
    </r>
  </si>
  <si>
    <t>60%以上的科室出科考核成绩优秀（≥85分）</t>
  </si>
  <si>
    <t>学位课程成绩不合格</t>
  </si>
  <si>
    <t>热心为同学服务，积极参加医院组织的各种活动；积极参加社会公益事宜</t>
  </si>
  <si>
    <t>学业处理</t>
  </si>
  <si>
    <t>纪律处分</t>
  </si>
  <si>
    <t>及时提交学习期间有关资料</t>
  </si>
  <si>
    <t>杨迪</t>
  </si>
  <si>
    <t>于慧</t>
  </si>
  <si>
    <t>万琪婷</t>
  </si>
  <si>
    <t>焦曦</t>
  </si>
  <si>
    <t>王敏敏</t>
  </si>
  <si>
    <t>樊笑晗</t>
  </si>
  <si>
    <t>刘添齐</t>
  </si>
  <si>
    <t>叶莹莹</t>
  </si>
  <si>
    <t>王昱骄</t>
  </si>
  <si>
    <t>石晋瑶</t>
  </si>
  <si>
    <t>姜安娜</t>
  </si>
  <si>
    <t>陈江波</t>
  </si>
  <si>
    <t>李苗苗</t>
  </si>
  <si>
    <t>陈慕华</t>
  </si>
  <si>
    <t>赵婷婷</t>
  </si>
  <si>
    <t>杨阳</t>
  </si>
  <si>
    <t>赵笛</t>
  </si>
  <si>
    <t>郭晓轶</t>
  </si>
  <si>
    <t>王帅亮</t>
  </si>
  <si>
    <t>马明洋</t>
  </si>
  <si>
    <t>廖浩</t>
  </si>
  <si>
    <t>许恒敏</t>
  </si>
  <si>
    <t>杜海贞</t>
  </si>
  <si>
    <t>樊桦</t>
  </si>
  <si>
    <t>李丹</t>
  </si>
  <si>
    <t>海艳茹</t>
  </si>
  <si>
    <t>李晨光</t>
  </si>
  <si>
    <t>张凌瑗</t>
  </si>
  <si>
    <t>梁琳琳</t>
  </si>
  <si>
    <t>毛璐宁</t>
  </si>
  <si>
    <t>陈枞</t>
  </si>
  <si>
    <t>邓子倩</t>
  </si>
  <si>
    <t>唐小欢</t>
  </si>
  <si>
    <r>
      <rPr>
        <sz val="12"/>
        <color theme="1"/>
        <rFont val="DengXian"/>
        <charset val="134"/>
        <scheme val="minor"/>
      </rPr>
      <t>丹娜</t>
    </r>
    <r>
      <rPr>
        <sz val="12"/>
        <color theme="1"/>
        <rFont val="宋体"/>
        <charset val="134"/>
      </rPr>
      <t>·</t>
    </r>
    <r>
      <rPr>
        <sz val="12"/>
        <color theme="1"/>
        <rFont val="DengXian"/>
        <charset val="134"/>
        <scheme val="minor"/>
      </rPr>
      <t>叶尔肯</t>
    </r>
  </si>
  <si>
    <t>赵堃</t>
  </si>
  <si>
    <t>于灏</t>
  </si>
  <si>
    <t>王婷</t>
  </si>
  <si>
    <t>行溥</t>
  </si>
  <si>
    <t>黄安</t>
  </si>
  <si>
    <t>金秋雨</t>
  </si>
  <si>
    <t>刘慧敏</t>
  </si>
  <si>
    <t>冯碧聪</t>
  </si>
  <si>
    <t>胡鼎耀</t>
  </si>
  <si>
    <t>郏科人</t>
  </si>
  <si>
    <t>尹周一</t>
  </si>
  <si>
    <t>祁子凡</t>
  </si>
  <si>
    <t>甘雪君</t>
  </si>
  <si>
    <t>石景怡</t>
  </si>
  <si>
    <t>臧璠</t>
  </si>
  <si>
    <t>刘婧思</t>
  </si>
  <si>
    <t>丁欣韵</t>
  </si>
  <si>
    <t>彭雷</t>
  </si>
  <si>
    <t>曹交武</t>
  </si>
  <si>
    <t>刘艳芳</t>
  </si>
  <si>
    <t>李屿堃</t>
  </si>
  <si>
    <t>高梦婷</t>
  </si>
  <si>
    <t>刘宏嘉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</si>
</sst>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color theme="1"/>
      <name val="DengXian"/>
      <charset val="134"/>
      <scheme val="minor"/>
    </font>
    <font>
      <sz val="12"/>
      <color theme="1"/>
      <name val="宋体"/>
      <charset val="134"/>
    </font>
    <font>
      <sz val="12"/>
      <name val="DengXian"/>
      <charset val="134"/>
      <scheme val="minor"/>
    </font>
    <font>
      <sz val="12"/>
      <color rgb="FFFF0000"/>
      <name val="DengXian"/>
      <charset val="134"/>
      <scheme val="minor"/>
    </font>
    <font>
      <sz val="11"/>
      <color theme="1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sz val="11"/>
      <color rgb="FF9C0006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sz val="11"/>
      <color theme="1"/>
      <name val="DengXian"/>
      <charset val="134"/>
      <scheme val="minor"/>
    </font>
    <font>
      <sz val="11"/>
      <color rgb="FF9C6500"/>
      <name val="DengXian"/>
      <charset val="0"/>
      <scheme val="minor"/>
    </font>
    <font>
      <sz val="11"/>
      <color theme="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u/>
      <sz val="11"/>
      <color rgb="FF800080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b/>
      <sz val="11"/>
      <color rgb="FFFFFFFF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2"/>
      <name val="宋体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2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Fill="1" applyAlignment="1"/>
    <xf numFmtId="0" fontId="0" fillId="0" borderId="0" xfId="0" applyFill="1"/>
    <xf numFmtId="0" fontId="2" fillId="0" borderId="0" xfId="0" applyFont="1" applyFill="1" applyAlignment="1"/>
    <xf numFmtId="0" fontId="2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E8"/>
  <sheetViews>
    <sheetView workbookViewId="0">
      <pane xSplit="2" ySplit="1" topLeftCell="T2" activePane="bottomRight" state="frozen"/>
      <selection/>
      <selection pane="topRight"/>
      <selection pane="bottomLeft"/>
      <selection pane="bottomRight" activeCell="U19" sqref="U19"/>
    </sheetView>
  </sheetViews>
  <sheetFormatPr defaultColWidth="8.88888888888889" defaultRowHeight="15" outlineLevelRow="7"/>
  <cols>
    <col min="12" max="12" width="9.22222222222222"/>
    <col min="13" max="13" width="10.2222222222222"/>
    <col min="14" max="14" width="12.4444444444444"/>
    <col min="30" max="30" width="11.3333333333333"/>
  </cols>
  <sheetData>
    <row r="1" spans="1:31">
      <c r="A1" t="s">
        <v>0</v>
      </c>
      <c r="B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3</v>
      </c>
      <c r="S1" s="3"/>
      <c r="T1" s="3"/>
      <c r="U1" s="3"/>
      <c r="V1" s="3" t="s">
        <v>4</v>
      </c>
      <c r="W1" s="3"/>
      <c r="X1" s="3"/>
      <c r="Y1" s="2" t="s">
        <v>5</v>
      </c>
      <c r="Z1" s="2" t="s">
        <v>6</v>
      </c>
      <c r="AA1" s="3" t="s">
        <v>7</v>
      </c>
      <c r="AB1" s="3"/>
      <c r="AC1" s="2" t="s">
        <v>8</v>
      </c>
      <c r="AD1" s="2" t="s">
        <v>9</v>
      </c>
      <c r="AE1" s="4"/>
    </row>
    <row r="2" customFormat="1" ht="92" customHeight="1" spans="3:31"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/>
      <c r="AA2" s="2" t="s">
        <v>33</v>
      </c>
      <c r="AB2" s="2" t="s">
        <v>34</v>
      </c>
      <c r="AC2" s="2" t="s">
        <v>35</v>
      </c>
      <c r="AD2" s="2"/>
      <c r="AE2" s="4"/>
    </row>
    <row r="3" s="5" customFormat="1" spans="1:30">
      <c r="A3" s="5">
        <v>1</v>
      </c>
      <c r="B3" s="5" t="s">
        <v>36</v>
      </c>
      <c r="T3" s="5">
        <v>30</v>
      </c>
      <c r="U3" s="5">
        <v>6</v>
      </c>
      <c r="Y3" s="5">
        <v>6</v>
      </c>
      <c r="AC3" s="5">
        <v>5</v>
      </c>
      <c r="AD3" s="5">
        <f>SUM(C3:AC3)</f>
        <v>47</v>
      </c>
    </row>
    <row r="4" spans="1:30">
      <c r="A4">
        <v>2</v>
      </c>
      <c r="B4" t="s">
        <v>37</v>
      </c>
      <c r="M4">
        <f>10+4.116^2</f>
        <v>26.941456</v>
      </c>
      <c r="T4">
        <v>10</v>
      </c>
      <c r="Z4">
        <v>0.5</v>
      </c>
      <c r="AC4">
        <v>5</v>
      </c>
      <c r="AD4" s="5">
        <f>SUM(C4:AC4)</f>
        <v>42.441456</v>
      </c>
    </row>
    <row r="5" spans="1:30">
      <c r="A5">
        <v>3</v>
      </c>
      <c r="B5" t="s">
        <v>38</v>
      </c>
      <c r="H5">
        <v>1</v>
      </c>
      <c r="L5">
        <f>10+1.762/2^2</f>
        <v>10.4405</v>
      </c>
      <c r="N5">
        <f>10+5.03^2/2</f>
        <v>22.65045</v>
      </c>
      <c r="T5">
        <v>12</v>
      </c>
      <c r="Z5">
        <v>1</v>
      </c>
      <c r="AC5">
        <v>5</v>
      </c>
      <c r="AD5" s="5">
        <f>SUM(C5:AC5)</f>
        <v>52.09095</v>
      </c>
    </row>
    <row r="6" spans="1:30">
      <c r="A6">
        <v>4</v>
      </c>
      <c r="B6" t="s">
        <v>39</v>
      </c>
      <c r="N6">
        <f>(10+7.717^2/2)+(10+5.442^2/3)</f>
        <v>59.6478325</v>
      </c>
      <c r="Z6">
        <v>1.5</v>
      </c>
      <c r="AC6">
        <v>5</v>
      </c>
      <c r="AD6" s="5">
        <f>SUM(C6:AC6)</f>
        <v>66.1478325</v>
      </c>
    </row>
    <row r="7" spans="1:30">
      <c r="A7">
        <v>5</v>
      </c>
      <c r="B7" t="s">
        <v>40</v>
      </c>
      <c r="L7">
        <f>10+1.585/2^2</f>
        <v>10.39625</v>
      </c>
      <c r="M7">
        <f>10+(2.906/2)^2</f>
        <v>12.111209</v>
      </c>
      <c r="T7">
        <v>12</v>
      </c>
      <c r="Z7">
        <v>2</v>
      </c>
      <c r="AC7">
        <v>5</v>
      </c>
      <c r="AD7" s="5">
        <f>SUM(C7:AC7)</f>
        <v>41.507459</v>
      </c>
    </row>
    <row r="8" spans="30:30">
      <c r="AD8" s="5"/>
    </row>
  </sheetData>
  <mergeCells count="4">
    <mergeCell ref="C1:Q1"/>
    <mergeCell ref="R1:U1"/>
    <mergeCell ref="V1:X1"/>
    <mergeCell ref="AA1:AB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E6"/>
  <sheetViews>
    <sheetView workbookViewId="0">
      <pane xSplit="2" ySplit="1" topLeftCell="T2" activePane="bottomRight" state="frozen"/>
      <selection/>
      <selection pane="topRight"/>
      <selection pane="bottomLeft"/>
      <selection pane="bottomRight" activeCell="Z25" sqref="Z25"/>
    </sheetView>
  </sheetViews>
  <sheetFormatPr defaultColWidth="8.88888888888889" defaultRowHeight="15" outlineLevelRow="5"/>
  <cols>
    <col min="25" max="25" width="16.6666666666667" customWidth="1"/>
  </cols>
  <sheetData>
    <row r="1" spans="1:31">
      <c r="A1" t="s">
        <v>0</v>
      </c>
      <c r="B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3</v>
      </c>
      <c r="S1" s="3"/>
      <c r="T1" s="3"/>
      <c r="U1" s="3"/>
      <c r="V1" s="3" t="s">
        <v>4</v>
      </c>
      <c r="W1" s="3"/>
      <c r="X1" s="3"/>
      <c r="Y1" s="2" t="s">
        <v>5</v>
      </c>
      <c r="Z1" s="2" t="s">
        <v>6</v>
      </c>
      <c r="AA1" s="3" t="s">
        <v>7</v>
      </c>
      <c r="AB1" s="3"/>
      <c r="AC1" s="2" t="s">
        <v>8</v>
      </c>
      <c r="AD1" s="2" t="s">
        <v>9</v>
      </c>
      <c r="AE1" s="4"/>
    </row>
    <row r="2" customFormat="1" ht="54" customHeight="1" spans="3:31"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/>
      <c r="AA2" s="2" t="s">
        <v>33</v>
      </c>
      <c r="AB2" s="2" t="s">
        <v>34</v>
      </c>
      <c r="AC2" s="2" t="s">
        <v>35</v>
      </c>
      <c r="AD2" s="2"/>
      <c r="AE2" s="4"/>
    </row>
    <row r="3" s="5" customFormat="1" spans="1:30">
      <c r="A3" s="5">
        <v>1</v>
      </c>
      <c r="B3" s="5" t="s">
        <v>41</v>
      </c>
      <c r="H3" s="5">
        <v>3</v>
      </c>
      <c r="K3" s="5">
        <v>10</v>
      </c>
      <c r="T3" s="5">
        <v>12</v>
      </c>
      <c r="U3" s="5">
        <v>6</v>
      </c>
      <c r="Y3" s="5">
        <v>6</v>
      </c>
      <c r="Z3" s="5">
        <v>4.5</v>
      </c>
      <c r="AC3" s="5">
        <v>5</v>
      </c>
      <c r="AD3" s="5">
        <f>SUM(C3:AC3)</f>
        <v>46.5</v>
      </c>
    </row>
    <row r="4" s="5" customFormat="1" spans="1:30">
      <c r="A4" s="5">
        <v>2</v>
      </c>
      <c r="B4" s="5" t="s">
        <v>42</v>
      </c>
      <c r="T4" s="5">
        <v>10</v>
      </c>
      <c r="Y4" s="5">
        <v>5</v>
      </c>
      <c r="Z4" s="5">
        <v>4</v>
      </c>
      <c r="AC4" s="5">
        <v>5</v>
      </c>
      <c r="AD4" s="5">
        <f>SUM(C4:AC4)</f>
        <v>24</v>
      </c>
    </row>
    <row r="5" spans="1:30">
      <c r="A5">
        <v>3</v>
      </c>
      <c r="B5" t="s">
        <v>43</v>
      </c>
      <c r="M5">
        <f>10+3.49^2</f>
        <v>22.1801</v>
      </c>
      <c r="T5">
        <v>10</v>
      </c>
      <c r="Z5">
        <v>1</v>
      </c>
      <c r="AC5">
        <v>5</v>
      </c>
      <c r="AD5" s="5">
        <f>SUM(C5:AC5)</f>
        <v>38.1801</v>
      </c>
    </row>
    <row r="6" spans="1:30">
      <c r="A6">
        <v>4</v>
      </c>
      <c r="B6" t="s">
        <v>44</v>
      </c>
      <c r="Z6">
        <v>1.5</v>
      </c>
      <c r="AC6">
        <v>5</v>
      </c>
      <c r="AD6" s="5">
        <f>SUM(C6:AC6)</f>
        <v>6.5</v>
      </c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AD12"/>
  <sheetViews>
    <sheetView workbookViewId="0">
      <pane xSplit="2" ySplit="1" topLeftCell="S2" activePane="bottomRight" state="frozen"/>
      <selection/>
      <selection pane="topRight"/>
      <selection pane="bottomLeft"/>
      <selection pane="bottomRight" activeCell="Y25" sqref="Y25"/>
    </sheetView>
  </sheetViews>
  <sheetFormatPr defaultColWidth="8.88888888888889" defaultRowHeight="15"/>
  <cols>
    <col min="13" max="13" width="10.2222222222222"/>
    <col min="14" max="14" width="12.4444444444444"/>
    <col min="25" max="25" width="13.7777777777778" customWidth="1"/>
    <col min="30" max="30" width="12.4444444444444"/>
  </cols>
  <sheetData>
    <row r="1" spans="1:30">
      <c r="A1" t="s">
        <v>0</v>
      </c>
      <c r="B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3</v>
      </c>
      <c r="S1" s="3"/>
      <c r="T1" s="3"/>
      <c r="U1" s="3"/>
      <c r="V1" s="3" t="s">
        <v>4</v>
      </c>
      <c r="W1" s="3"/>
      <c r="X1" s="3"/>
      <c r="Y1" s="2" t="s">
        <v>5</v>
      </c>
      <c r="Z1" s="2" t="s">
        <v>6</v>
      </c>
      <c r="AA1" s="3" t="s">
        <v>7</v>
      </c>
      <c r="AB1" s="3"/>
      <c r="AC1" s="2" t="s">
        <v>8</v>
      </c>
      <c r="AD1" s="2" t="s">
        <v>9</v>
      </c>
    </row>
    <row r="2" customFormat="1" ht="54" customHeight="1" spans="3:30"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/>
      <c r="AA2" s="2" t="s">
        <v>33</v>
      </c>
      <c r="AB2" s="2" t="s">
        <v>34</v>
      </c>
      <c r="AC2" s="2" t="s">
        <v>35</v>
      </c>
      <c r="AD2" s="2"/>
    </row>
    <row r="3" s="9" customFormat="1" spans="1:30">
      <c r="A3" s="9">
        <v>1</v>
      </c>
      <c r="B3" s="9" t="s">
        <v>45</v>
      </c>
      <c r="M3" s="9">
        <f>10+(3.52/2)^2</f>
        <v>13.0976</v>
      </c>
      <c r="R3" s="9">
        <v>20</v>
      </c>
      <c r="Y3" s="15">
        <v>6</v>
      </c>
      <c r="Z3" s="9">
        <v>3</v>
      </c>
      <c r="AC3" s="9">
        <v>5</v>
      </c>
      <c r="AD3" s="9">
        <f t="shared" ref="AD3:AD12" si="0">SUM(C3:AC3)</f>
        <v>47.0976</v>
      </c>
    </row>
    <row r="4" s="9" customFormat="1" spans="1:30">
      <c r="A4" s="9">
        <v>2</v>
      </c>
      <c r="B4" s="9" t="s">
        <v>46</v>
      </c>
      <c r="D4" s="9">
        <v>8</v>
      </c>
      <c r="M4" s="9">
        <f>10+(4.848/2)^2</f>
        <v>15.875776</v>
      </c>
      <c r="T4" s="9">
        <v>10</v>
      </c>
      <c r="Z4" s="9">
        <v>0.5</v>
      </c>
      <c r="AC4" s="9">
        <v>5</v>
      </c>
      <c r="AD4" s="9">
        <f t="shared" si="0"/>
        <v>39.375776</v>
      </c>
    </row>
    <row r="5" s="10" customFormat="1" spans="1:30">
      <c r="A5" s="9">
        <v>3</v>
      </c>
      <c r="B5" s="10" t="s">
        <v>47</v>
      </c>
      <c r="Z5" s="10">
        <v>4</v>
      </c>
      <c r="AC5" s="10">
        <v>5</v>
      </c>
      <c r="AD5" s="10">
        <f t="shared" si="0"/>
        <v>9</v>
      </c>
    </row>
    <row r="6" s="10" customFormat="1" spans="1:30">
      <c r="A6" s="9">
        <v>4</v>
      </c>
      <c r="B6" s="10" t="s">
        <v>48</v>
      </c>
      <c r="Z6" s="10">
        <v>0.5</v>
      </c>
      <c r="AC6" s="10">
        <v>5</v>
      </c>
      <c r="AD6" s="10">
        <f t="shared" si="0"/>
        <v>5.5</v>
      </c>
    </row>
    <row r="7" s="10" customFormat="1" spans="1:30">
      <c r="A7" s="9">
        <v>5</v>
      </c>
      <c r="B7" s="10" t="s">
        <v>49</v>
      </c>
      <c r="I7" s="10">
        <v>4</v>
      </c>
      <c r="T7" s="10">
        <v>10</v>
      </c>
      <c r="Z7" s="10">
        <v>0.5</v>
      </c>
      <c r="AC7" s="10">
        <v>5</v>
      </c>
      <c r="AD7" s="10">
        <f t="shared" si="0"/>
        <v>19.5</v>
      </c>
    </row>
    <row r="8" s="10" customFormat="1" spans="1:30">
      <c r="A8" s="9">
        <v>6</v>
      </c>
      <c r="B8" s="10" t="s">
        <v>50</v>
      </c>
      <c r="T8" s="10">
        <v>12</v>
      </c>
      <c r="Y8" s="16"/>
      <c r="Z8" s="10">
        <v>3.5</v>
      </c>
      <c r="AC8" s="10">
        <v>5</v>
      </c>
      <c r="AD8" s="10">
        <f t="shared" si="0"/>
        <v>20.5</v>
      </c>
    </row>
    <row r="9" s="10" customFormat="1" spans="1:30">
      <c r="A9" s="9">
        <v>7</v>
      </c>
      <c r="B9" s="10" t="s">
        <v>51</v>
      </c>
      <c r="N9" s="10">
        <f>10+5.2^2</f>
        <v>37.04</v>
      </c>
      <c r="T9" s="10">
        <v>10</v>
      </c>
      <c r="Y9" s="15">
        <v>4</v>
      </c>
      <c r="Z9" s="10">
        <v>0.5</v>
      </c>
      <c r="AC9" s="10">
        <v>5</v>
      </c>
      <c r="AD9" s="10">
        <f t="shared" si="0"/>
        <v>56.54</v>
      </c>
    </row>
    <row r="10" s="11" customFormat="1" spans="1:30">
      <c r="A10" s="14">
        <v>8</v>
      </c>
      <c r="B10" s="11" t="s">
        <v>52</v>
      </c>
      <c r="M10" s="11">
        <f>(10+(3.825/2)^2)*2</f>
        <v>27.3153125</v>
      </c>
      <c r="AC10" s="11">
        <v>5</v>
      </c>
      <c r="AD10" s="11">
        <f t="shared" si="0"/>
        <v>32.3153125</v>
      </c>
    </row>
    <row r="11" s="12" customFormat="1" spans="1:30">
      <c r="A11" s="14">
        <v>9</v>
      </c>
      <c r="B11" s="11" t="s">
        <v>53</v>
      </c>
      <c r="C11" s="12">
        <v>10</v>
      </c>
      <c r="D11" s="12">
        <v>4</v>
      </c>
      <c r="F11" s="12">
        <v>2</v>
      </c>
      <c r="N11" s="11">
        <f>10+7.081^2/3</f>
        <v>26.7135203333333</v>
      </c>
      <c r="R11" s="12">
        <v>20</v>
      </c>
      <c r="T11" s="11">
        <v>10</v>
      </c>
      <c r="Z11" s="11">
        <v>1</v>
      </c>
      <c r="AC11" s="11">
        <v>5</v>
      </c>
      <c r="AD11" s="11">
        <f t="shared" si="0"/>
        <v>78.7135203333333</v>
      </c>
    </row>
    <row r="12" s="13" customFormat="1" spans="1:30">
      <c r="A12" s="9">
        <v>10</v>
      </c>
      <c r="B12" s="10" t="s">
        <v>54</v>
      </c>
      <c r="C12" s="13">
        <v>10</v>
      </c>
      <c r="D12" s="13">
        <v>4</v>
      </c>
      <c r="F12" s="13">
        <v>2</v>
      </c>
      <c r="I12" s="13">
        <v>4</v>
      </c>
      <c r="M12" s="10">
        <f>10+(4.848/3)^2</f>
        <v>12.611456</v>
      </c>
      <c r="N12" s="10">
        <f>10+7.887^2/4</f>
        <v>25.55119225</v>
      </c>
      <c r="Z12" s="10">
        <v>1</v>
      </c>
      <c r="AC12" s="10">
        <v>5</v>
      </c>
      <c r="AD12" s="10">
        <f t="shared" si="0"/>
        <v>64.16264825</v>
      </c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AE5"/>
  <sheetViews>
    <sheetView workbookViewId="0">
      <pane xSplit="2" ySplit="1" topLeftCell="U2" activePane="bottomRight" state="frozen"/>
      <selection/>
      <selection pane="topRight"/>
      <selection pane="bottomLeft"/>
      <selection pane="bottomRight" activeCell="W22" sqref="W22"/>
    </sheetView>
  </sheetViews>
  <sheetFormatPr defaultColWidth="8.88888888888889" defaultRowHeight="15" outlineLevelRow="4"/>
  <cols>
    <col min="13" max="13" width="10.2222222222222"/>
    <col min="14" max="14" width="11.3333333333333"/>
    <col min="25" max="25" width="21.3333333333333" customWidth="1"/>
    <col min="30" max="30" width="11.3333333333333"/>
  </cols>
  <sheetData>
    <row r="1" spans="1:31">
      <c r="A1" t="s">
        <v>0</v>
      </c>
      <c r="B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3</v>
      </c>
      <c r="S1" s="3"/>
      <c r="T1" s="3"/>
      <c r="U1" s="3"/>
      <c r="V1" s="3" t="s">
        <v>4</v>
      </c>
      <c r="W1" s="3"/>
      <c r="X1" s="3"/>
      <c r="Y1" s="2" t="s">
        <v>5</v>
      </c>
      <c r="Z1" s="2" t="s">
        <v>6</v>
      </c>
      <c r="AA1" s="3" t="s">
        <v>7</v>
      </c>
      <c r="AB1" s="3"/>
      <c r="AC1" s="2" t="s">
        <v>8</v>
      </c>
      <c r="AD1" s="2" t="s">
        <v>9</v>
      </c>
      <c r="AE1" s="4"/>
    </row>
    <row r="2" customFormat="1" ht="54" customHeight="1" spans="3:31"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/>
      <c r="AA2" s="2" t="s">
        <v>33</v>
      </c>
      <c r="AB2" s="2" t="s">
        <v>34</v>
      </c>
      <c r="AC2" s="2" t="s">
        <v>35</v>
      </c>
      <c r="AD2" s="2"/>
      <c r="AE2" s="4"/>
    </row>
    <row r="3" s="8" customFormat="1" spans="1:30">
      <c r="A3" s="8">
        <v>1</v>
      </c>
      <c r="B3" s="8" t="s">
        <v>55</v>
      </c>
      <c r="N3" s="8">
        <f>10+5.515^2/2</f>
        <v>25.2076125</v>
      </c>
      <c r="T3" s="8">
        <v>10</v>
      </c>
      <c r="U3" s="8">
        <v>4</v>
      </c>
      <c r="Y3" s="8">
        <v>3</v>
      </c>
      <c r="Z3" s="8">
        <f>9*0.5</f>
        <v>4.5</v>
      </c>
      <c r="AC3" s="8">
        <v>5</v>
      </c>
      <c r="AD3" s="8">
        <f>SUM(C3:AC3)</f>
        <v>51.7076125</v>
      </c>
    </row>
    <row r="4" s="8" customFormat="1" spans="1:30">
      <c r="A4" s="8">
        <v>2</v>
      </c>
      <c r="B4" s="8" t="s">
        <v>56</v>
      </c>
      <c r="F4" s="8">
        <v>2</v>
      </c>
      <c r="K4" s="8">
        <v>20</v>
      </c>
      <c r="T4" s="8">
        <v>10</v>
      </c>
      <c r="U4" s="8">
        <v>10</v>
      </c>
      <c r="Y4" s="8">
        <v>5</v>
      </c>
      <c r="Z4" s="8">
        <f>4*0.5</f>
        <v>2</v>
      </c>
      <c r="AC4" s="8">
        <v>5</v>
      </c>
      <c r="AD4" s="8">
        <f>SUM(C4:AC4)</f>
        <v>54</v>
      </c>
    </row>
    <row r="5" s="8" customFormat="1" spans="1:30">
      <c r="A5" s="8">
        <v>3</v>
      </c>
      <c r="B5" s="8" t="s">
        <v>57</v>
      </c>
      <c r="F5" s="8">
        <v>2</v>
      </c>
      <c r="H5" s="8">
        <v>1</v>
      </c>
      <c r="P5" s="8">
        <v>12</v>
      </c>
      <c r="T5" s="8">
        <v>2</v>
      </c>
      <c r="U5" s="8">
        <v>10</v>
      </c>
      <c r="Y5" s="8">
        <v>3</v>
      </c>
      <c r="Z5" s="8">
        <v>0.5</v>
      </c>
      <c r="AC5" s="8">
        <v>5</v>
      </c>
      <c r="AD5" s="8">
        <f>SUM(C5:AC5)</f>
        <v>35.5</v>
      </c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AD10"/>
  <sheetViews>
    <sheetView workbookViewId="0">
      <pane xSplit="2" ySplit="1" topLeftCell="U2" activePane="bottomRight" state="frozen"/>
      <selection/>
      <selection pane="topRight"/>
      <selection pane="bottomLeft"/>
      <selection pane="bottomRight" activeCell="M7" sqref="M7"/>
    </sheetView>
  </sheetViews>
  <sheetFormatPr defaultColWidth="8.88888888888889" defaultRowHeight="15"/>
  <cols>
    <col min="13" max="13" width="10.2222222222222"/>
    <col min="25" max="25" width="23.3333333333333" customWidth="1"/>
    <col min="30" max="30" width="10.2222222222222"/>
  </cols>
  <sheetData>
    <row r="1" spans="1:30">
      <c r="A1" t="s">
        <v>0</v>
      </c>
      <c r="B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3</v>
      </c>
      <c r="S1" s="3"/>
      <c r="T1" s="3"/>
      <c r="U1" s="3"/>
      <c r="V1" s="3" t="s">
        <v>4</v>
      </c>
      <c r="W1" s="3"/>
      <c r="X1" s="3"/>
      <c r="Y1" s="2" t="s">
        <v>5</v>
      </c>
      <c r="Z1" s="2" t="s">
        <v>6</v>
      </c>
      <c r="AA1" s="3" t="s">
        <v>7</v>
      </c>
      <c r="AB1" s="3"/>
      <c r="AC1" s="2" t="s">
        <v>8</v>
      </c>
      <c r="AD1" s="2" t="s">
        <v>9</v>
      </c>
    </row>
    <row r="2" customFormat="1" ht="54" customHeight="1" spans="3:30"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/>
      <c r="AA2" s="2" t="s">
        <v>33</v>
      </c>
      <c r="AB2" s="2" t="s">
        <v>34</v>
      </c>
      <c r="AC2" s="2" t="s">
        <v>35</v>
      </c>
      <c r="AD2" s="2"/>
    </row>
    <row r="3" spans="1:30">
      <c r="A3">
        <v>1</v>
      </c>
      <c r="B3" t="s">
        <v>58</v>
      </c>
      <c r="U3">
        <v>6</v>
      </c>
      <c r="Y3" s="8">
        <v>2</v>
      </c>
      <c r="Z3">
        <v>0.5</v>
      </c>
      <c r="AC3">
        <v>5</v>
      </c>
      <c r="AD3">
        <f t="shared" ref="AD3:AD9" si="0">SUM(C3:AC3)</f>
        <v>13.5</v>
      </c>
    </row>
    <row r="4" s="8" customFormat="1" spans="1:30">
      <c r="A4">
        <v>2</v>
      </c>
      <c r="B4" s="8" t="s">
        <v>59</v>
      </c>
      <c r="F4" s="8">
        <v>2</v>
      </c>
      <c r="H4" s="8">
        <v>1</v>
      </c>
      <c r="T4" s="8">
        <v>2</v>
      </c>
      <c r="U4" s="8">
        <v>10</v>
      </c>
      <c r="Y4" s="8">
        <v>5</v>
      </c>
      <c r="Z4" s="8">
        <v>1</v>
      </c>
      <c r="AC4" s="8">
        <v>5</v>
      </c>
      <c r="AD4" s="8">
        <f t="shared" si="0"/>
        <v>26</v>
      </c>
    </row>
    <row r="5" s="8" customFormat="1" spans="1:30">
      <c r="A5">
        <v>3</v>
      </c>
      <c r="B5" s="8" t="s">
        <v>60</v>
      </c>
      <c r="C5" s="8">
        <v>10</v>
      </c>
      <c r="H5" s="8">
        <v>1</v>
      </c>
      <c r="Z5" s="8">
        <v>0.5</v>
      </c>
      <c r="AC5" s="8">
        <v>5</v>
      </c>
      <c r="AD5" s="8">
        <f t="shared" si="0"/>
        <v>16.5</v>
      </c>
    </row>
    <row r="6" s="8" customFormat="1" spans="1:30">
      <c r="A6">
        <v>4</v>
      </c>
      <c r="B6" s="8" t="s">
        <v>61</v>
      </c>
      <c r="T6" s="8">
        <v>2</v>
      </c>
      <c r="U6" s="8">
        <v>12</v>
      </c>
      <c r="Y6" s="8">
        <v>4</v>
      </c>
      <c r="Z6" s="8">
        <v>3.5</v>
      </c>
      <c r="AC6" s="8">
        <v>5</v>
      </c>
      <c r="AD6" s="8">
        <f t="shared" si="0"/>
        <v>26.5</v>
      </c>
    </row>
    <row r="7" s="8" customFormat="1" spans="1:30">
      <c r="A7">
        <v>5</v>
      </c>
      <c r="B7" s="8" t="s">
        <v>62</v>
      </c>
      <c r="C7" s="8">
        <v>10</v>
      </c>
      <c r="E7" s="8">
        <v>5</v>
      </c>
      <c r="H7" s="8">
        <v>1</v>
      </c>
      <c r="M7" s="8">
        <f>10+(4.623/3)^2</f>
        <v>12.374681</v>
      </c>
      <c r="Q7" s="8">
        <v>18</v>
      </c>
      <c r="T7" s="8">
        <v>10</v>
      </c>
      <c r="U7" s="8">
        <v>4</v>
      </c>
      <c r="Z7" s="8">
        <v>0.5</v>
      </c>
      <c r="AC7" s="8">
        <v>5</v>
      </c>
      <c r="AD7" s="8">
        <f t="shared" si="0"/>
        <v>65.874681</v>
      </c>
    </row>
    <row r="8" s="8" customFormat="1" spans="1:30">
      <c r="A8">
        <v>6</v>
      </c>
      <c r="B8" s="8" t="s">
        <v>63</v>
      </c>
      <c r="M8" s="8">
        <f>10+(3.825/2)^2</f>
        <v>13.65765625</v>
      </c>
      <c r="AC8" s="8">
        <v>5</v>
      </c>
      <c r="AD8" s="8">
        <f t="shared" si="0"/>
        <v>18.65765625</v>
      </c>
    </row>
    <row r="9" s="8" customFormat="1" spans="1:30">
      <c r="A9">
        <v>7</v>
      </c>
      <c r="B9" s="8" t="s">
        <v>64</v>
      </c>
      <c r="T9" s="8">
        <v>2</v>
      </c>
      <c r="U9" s="8">
        <v>10</v>
      </c>
      <c r="Y9" s="8">
        <v>5</v>
      </c>
      <c r="Z9" s="8">
        <v>4</v>
      </c>
      <c r="AC9" s="8">
        <v>5</v>
      </c>
      <c r="AD9" s="8">
        <f t="shared" si="0"/>
        <v>26</v>
      </c>
    </row>
    <row r="10" spans="25:25">
      <c r="Y10" s="5"/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AE10"/>
  <sheetViews>
    <sheetView workbookViewId="0">
      <pane xSplit="2" ySplit="1" topLeftCell="V2" activePane="bottomRight" state="frozen"/>
      <selection/>
      <selection pane="topRight"/>
      <selection pane="bottomLeft"/>
      <selection pane="bottomRight" activeCell="AA36" sqref="AA36"/>
    </sheetView>
  </sheetViews>
  <sheetFormatPr defaultColWidth="8.88888888888889" defaultRowHeight="15"/>
  <cols>
    <col min="2" max="2" width="12" customWidth="1"/>
    <col min="15" max="15" width="11.3333333333333"/>
    <col min="25" max="25" width="15" customWidth="1"/>
  </cols>
  <sheetData>
    <row r="1" spans="1:31">
      <c r="A1" t="s">
        <v>0</v>
      </c>
      <c r="B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3</v>
      </c>
      <c r="S1" s="3"/>
      <c r="T1" s="3"/>
      <c r="U1" s="3"/>
      <c r="V1" s="3" t="s">
        <v>4</v>
      </c>
      <c r="W1" s="3"/>
      <c r="X1" s="3"/>
      <c r="Y1" s="2" t="s">
        <v>5</v>
      </c>
      <c r="Z1" s="2" t="s">
        <v>6</v>
      </c>
      <c r="AA1" s="3" t="s">
        <v>7</v>
      </c>
      <c r="AB1" s="3"/>
      <c r="AC1" s="2" t="s">
        <v>8</v>
      </c>
      <c r="AD1" s="2" t="s">
        <v>9</v>
      </c>
      <c r="AE1" s="4"/>
    </row>
    <row r="2" customFormat="1" ht="54" customHeight="1" spans="3:31"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/>
      <c r="AA2" s="2" t="s">
        <v>33</v>
      </c>
      <c r="AB2" s="2" t="s">
        <v>34</v>
      </c>
      <c r="AC2" s="2" t="s">
        <v>35</v>
      </c>
      <c r="AD2" s="2"/>
      <c r="AE2" s="4"/>
    </row>
    <row r="3" spans="1:30">
      <c r="A3">
        <v>1</v>
      </c>
      <c r="B3" t="s">
        <v>65</v>
      </c>
      <c r="M3">
        <f>10+(2.46/2)^2</f>
        <v>11.5129</v>
      </c>
      <c r="Y3" s="5">
        <v>3</v>
      </c>
      <c r="Z3">
        <v>1</v>
      </c>
      <c r="AC3">
        <v>5</v>
      </c>
      <c r="AD3">
        <f>SUM(C3:AC3)</f>
        <v>20.5129</v>
      </c>
    </row>
    <row r="4" spans="1:30">
      <c r="A4">
        <v>2</v>
      </c>
      <c r="B4" t="s">
        <v>66</v>
      </c>
      <c r="V4">
        <v>10</v>
      </c>
      <c r="Z4">
        <v>2</v>
      </c>
      <c r="AC4">
        <v>5</v>
      </c>
      <c r="AD4">
        <f t="shared" ref="AD4:AD11" si="0">SUM(C4:AC4)</f>
        <v>17</v>
      </c>
    </row>
    <row r="5" spans="1:30">
      <c r="A5">
        <v>3</v>
      </c>
      <c r="B5" t="s">
        <v>67</v>
      </c>
      <c r="V5">
        <v>10</v>
      </c>
      <c r="Z5">
        <v>2</v>
      </c>
      <c r="AC5">
        <v>5</v>
      </c>
      <c r="AD5">
        <f t="shared" si="0"/>
        <v>17</v>
      </c>
    </row>
    <row r="6" spans="1:30">
      <c r="A6">
        <v>4</v>
      </c>
      <c r="B6" t="s">
        <v>68</v>
      </c>
      <c r="Y6" s="7"/>
      <c r="Z6">
        <v>1</v>
      </c>
      <c r="AC6">
        <v>5</v>
      </c>
      <c r="AD6">
        <f t="shared" si="0"/>
        <v>6</v>
      </c>
    </row>
    <row r="7" spans="1:30">
      <c r="A7">
        <v>5</v>
      </c>
      <c r="B7" s="6" t="s">
        <v>69</v>
      </c>
      <c r="O7">
        <f>10+13.493^2</f>
        <v>192.061049</v>
      </c>
      <c r="Z7">
        <v>0.5</v>
      </c>
      <c r="AC7">
        <v>5</v>
      </c>
      <c r="AD7">
        <f t="shared" si="0"/>
        <v>197.561049</v>
      </c>
    </row>
    <row r="8" spans="1:30">
      <c r="A8">
        <v>6</v>
      </c>
      <c r="B8" t="s">
        <v>70</v>
      </c>
      <c r="J8">
        <v>20</v>
      </c>
      <c r="V8">
        <v>10</v>
      </c>
      <c r="Z8">
        <v>0.5</v>
      </c>
      <c r="AC8">
        <v>5</v>
      </c>
      <c r="AD8">
        <f t="shared" si="0"/>
        <v>35.5</v>
      </c>
    </row>
    <row r="9" spans="1:30">
      <c r="A9">
        <v>7</v>
      </c>
      <c r="B9" t="s">
        <v>71</v>
      </c>
      <c r="P9">
        <v>3</v>
      </c>
      <c r="Y9" s="5">
        <v>2</v>
      </c>
      <c r="Z9">
        <v>2</v>
      </c>
      <c r="AC9">
        <v>5</v>
      </c>
      <c r="AD9">
        <f t="shared" si="0"/>
        <v>12</v>
      </c>
    </row>
    <row r="10" spans="1:30">
      <c r="A10">
        <v>8</v>
      </c>
      <c r="B10" t="s">
        <v>72</v>
      </c>
      <c r="V10">
        <v>10</v>
      </c>
      <c r="AC10">
        <v>5</v>
      </c>
      <c r="AD10">
        <f t="shared" si="0"/>
        <v>15</v>
      </c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AE10"/>
  <sheetViews>
    <sheetView workbookViewId="0">
      <pane xSplit="2" ySplit="1" topLeftCell="S2" activePane="bottomRight" state="frozen"/>
      <selection/>
      <selection pane="topRight"/>
      <selection pane="bottomLeft"/>
      <selection pane="bottomRight" activeCell="AC28" sqref="AC28"/>
    </sheetView>
  </sheetViews>
  <sheetFormatPr defaultColWidth="8.88888888888889" defaultRowHeight="15"/>
  <cols>
    <col min="25" max="25" width="11.1111111111111" customWidth="1"/>
  </cols>
  <sheetData>
    <row r="1" spans="1:31">
      <c r="A1" t="s">
        <v>0</v>
      </c>
      <c r="B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3</v>
      </c>
      <c r="S1" s="3"/>
      <c r="T1" s="3"/>
      <c r="U1" s="3"/>
      <c r="V1" s="3" t="s">
        <v>4</v>
      </c>
      <c r="W1" s="3"/>
      <c r="X1" s="3"/>
      <c r="Y1" s="2" t="s">
        <v>5</v>
      </c>
      <c r="Z1" s="2" t="s">
        <v>6</v>
      </c>
      <c r="AA1" s="3" t="s">
        <v>7</v>
      </c>
      <c r="AB1" s="3"/>
      <c r="AC1" s="2" t="s">
        <v>8</v>
      </c>
      <c r="AD1" s="2" t="s">
        <v>9</v>
      </c>
      <c r="AE1" s="4"/>
    </row>
    <row r="2" customFormat="1" ht="54" customHeight="1" spans="3:31"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/>
      <c r="AA2" s="2" t="s">
        <v>33</v>
      </c>
      <c r="AB2" s="2" t="s">
        <v>34</v>
      </c>
      <c r="AC2" s="2" t="s">
        <v>35</v>
      </c>
      <c r="AD2" s="2"/>
      <c r="AE2" s="4"/>
    </row>
    <row r="3" spans="1:30">
      <c r="A3">
        <v>1</v>
      </c>
      <c r="B3" t="s">
        <v>73</v>
      </c>
      <c r="U3">
        <v>6</v>
      </c>
      <c r="V3">
        <v>10</v>
      </c>
      <c r="Y3" s="5">
        <v>3</v>
      </c>
      <c r="Z3">
        <v>3.5</v>
      </c>
      <c r="AC3">
        <v>5</v>
      </c>
      <c r="AD3">
        <f>SUM(C3:AC3)</f>
        <v>27.5</v>
      </c>
    </row>
    <row r="4" spans="1:30">
      <c r="A4">
        <v>2</v>
      </c>
      <c r="B4" t="s">
        <v>74</v>
      </c>
      <c r="U4">
        <v>2</v>
      </c>
      <c r="V4">
        <v>10</v>
      </c>
      <c r="Y4" s="5">
        <v>3</v>
      </c>
      <c r="Z4">
        <v>0.5</v>
      </c>
      <c r="AC4">
        <v>5</v>
      </c>
      <c r="AD4">
        <f t="shared" ref="AD4:AD12" si="0">SUM(C4:AC4)</f>
        <v>20.5</v>
      </c>
    </row>
    <row r="5" spans="1:30">
      <c r="A5">
        <v>3</v>
      </c>
      <c r="B5" t="s">
        <v>75</v>
      </c>
      <c r="T5">
        <v>2</v>
      </c>
      <c r="U5">
        <v>2</v>
      </c>
      <c r="V5">
        <v>10</v>
      </c>
      <c r="Y5" s="5">
        <v>3</v>
      </c>
      <c r="Z5">
        <v>2</v>
      </c>
      <c r="AC5">
        <v>5</v>
      </c>
      <c r="AD5">
        <f t="shared" si="0"/>
        <v>24</v>
      </c>
    </row>
    <row r="6" spans="1:30">
      <c r="A6">
        <v>4</v>
      </c>
      <c r="B6" t="s">
        <v>76</v>
      </c>
      <c r="T6">
        <v>2</v>
      </c>
      <c r="U6">
        <v>2</v>
      </c>
      <c r="V6">
        <v>10</v>
      </c>
      <c r="Z6">
        <v>1</v>
      </c>
      <c r="AC6">
        <v>5</v>
      </c>
      <c r="AD6">
        <f t="shared" si="0"/>
        <v>20</v>
      </c>
    </row>
    <row r="7" spans="1:30">
      <c r="A7">
        <v>5</v>
      </c>
      <c r="B7" t="s">
        <v>77</v>
      </c>
      <c r="U7">
        <v>4</v>
      </c>
      <c r="V7">
        <v>10</v>
      </c>
      <c r="Z7">
        <v>0.5</v>
      </c>
      <c r="AC7">
        <v>5</v>
      </c>
      <c r="AD7">
        <f t="shared" si="0"/>
        <v>19.5</v>
      </c>
    </row>
    <row r="8" spans="1:30">
      <c r="A8">
        <v>6</v>
      </c>
      <c r="B8" t="s">
        <v>78</v>
      </c>
      <c r="U8">
        <v>6</v>
      </c>
      <c r="V8">
        <v>10</v>
      </c>
      <c r="Y8" s="5">
        <v>6</v>
      </c>
      <c r="Z8">
        <v>2</v>
      </c>
      <c r="AC8">
        <v>5</v>
      </c>
      <c r="AD8">
        <f t="shared" si="0"/>
        <v>29</v>
      </c>
    </row>
    <row r="9" spans="1:30">
      <c r="A9">
        <v>7</v>
      </c>
      <c r="B9" t="s">
        <v>79</v>
      </c>
      <c r="V9">
        <v>10</v>
      </c>
      <c r="Y9" s="5">
        <v>5</v>
      </c>
      <c r="Z9">
        <v>5.5</v>
      </c>
      <c r="AC9">
        <v>5</v>
      </c>
      <c r="AD9">
        <f t="shared" si="0"/>
        <v>25.5</v>
      </c>
    </row>
    <row r="10" spans="1:30">
      <c r="A10">
        <v>8</v>
      </c>
      <c r="B10" t="s">
        <v>80</v>
      </c>
      <c r="P10">
        <v>6</v>
      </c>
      <c r="T10">
        <v>2</v>
      </c>
      <c r="U10">
        <v>6</v>
      </c>
      <c r="V10">
        <v>10</v>
      </c>
      <c r="Y10" s="5">
        <v>3</v>
      </c>
      <c r="Z10">
        <v>3.5</v>
      </c>
      <c r="AC10">
        <v>5</v>
      </c>
      <c r="AD10">
        <f t="shared" si="0"/>
        <v>35.5</v>
      </c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AE14"/>
  <sheetViews>
    <sheetView tabSelected="1" workbookViewId="0">
      <pane xSplit="2" ySplit="1" topLeftCell="C2" activePane="bottomRight" state="frozen"/>
      <selection/>
      <selection pane="topRight"/>
      <selection pane="bottomLeft"/>
      <selection pane="bottomRight" activeCell="Y21" sqref="Y21"/>
    </sheetView>
  </sheetViews>
  <sheetFormatPr defaultColWidth="8.88888888888889" defaultRowHeight="15"/>
  <cols>
    <col min="25" max="25" width="10.7777777777778" customWidth="1"/>
  </cols>
  <sheetData>
    <row r="1" spans="1:31">
      <c r="A1" t="s">
        <v>0</v>
      </c>
      <c r="B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3</v>
      </c>
      <c r="S1" s="3"/>
      <c r="T1" s="3"/>
      <c r="U1" s="3"/>
      <c r="V1" s="3" t="s">
        <v>4</v>
      </c>
      <c r="W1" s="3"/>
      <c r="X1" s="3"/>
      <c r="Y1" s="2" t="s">
        <v>5</v>
      </c>
      <c r="Z1" s="2" t="s">
        <v>6</v>
      </c>
      <c r="AA1" s="3" t="s">
        <v>7</v>
      </c>
      <c r="AB1" s="3"/>
      <c r="AC1" s="2" t="s">
        <v>8</v>
      </c>
      <c r="AD1" s="2" t="s">
        <v>9</v>
      </c>
      <c r="AE1" s="4"/>
    </row>
    <row r="2" customFormat="1" ht="54" customHeight="1" spans="3:31"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/>
      <c r="AA2" s="2" t="s">
        <v>33</v>
      </c>
      <c r="AB2" s="2" t="s">
        <v>34</v>
      </c>
      <c r="AC2" s="2" t="s">
        <v>35</v>
      </c>
      <c r="AD2" s="2"/>
      <c r="AE2" s="4"/>
    </row>
    <row r="3" spans="1:30">
      <c r="A3">
        <v>1</v>
      </c>
      <c r="B3" t="s">
        <v>81</v>
      </c>
      <c r="T3">
        <v>6</v>
      </c>
      <c r="U3">
        <v>6</v>
      </c>
      <c r="V3">
        <v>10</v>
      </c>
      <c r="Y3" s="5">
        <v>6</v>
      </c>
      <c r="Z3">
        <v>7</v>
      </c>
      <c r="AC3">
        <v>5</v>
      </c>
      <c r="AD3">
        <f>SUM(C3:AC3)</f>
        <v>40</v>
      </c>
    </row>
    <row r="4" spans="1:30">
      <c r="A4">
        <v>2</v>
      </c>
      <c r="B4" t="s">
        <v>82</v>
      </c>
      <c r="U4">
        <v>2</v>
      </c>
      <c r="V4">
        <v>10</v>
      </c>
      <c r="Y4" s="5">
        <v>4</v>
      </c>
      <c r="Z4">
        <v>2.5</v>
      </c>
      <c r="AC4">
        <v>5</v>
      </c>
      <c r="AD4">
        <f t="shared" ref="AD4:AD13" si="0">SUM(C4:AC4)</f>
        <v>23.5</v>
      </c>
    </row>
    <row r="5" spans="1:30">
      <c r="A5">
        <v>3</v>
      </c>
      <c r="B5" t="s">
        <v>83</v>
      </c>
      <c r="T5">
        <v>3.6</v>
      </c>
      <c r="U5">
        <v>4</v>
      </c>
      <c r="V5">
        <v>10</v>
      </c>
      <c r="Y5" s="5"/>
      <c r="AC5">
        <v>5</v>
      </c>
      <c r="AD5">
        <f t="shared" si="0"/>
        <v>22.6</v>
      </c>
    </row>
    <row r="6" spans="1:30">
      <c r="A6">
        <v>4</v>
      </c>
      <c r="B6" t="s">
        <v>84</v>
      </c>
      <c r="T6">
        <v>2</v>
      </c>
      <c r="V6">
        <v>10</v>
      </c>
      <c r="Y6" s="5"/>
      <c r="Z6">
        <v>1</v>
      </c>
      <c r="AC6">
        <v>5</v>
      </c>
      <c r="AD6">
        <f t="shared" si="0"/>
        <v>18</v>
      </c>
    </row>
    <row r="7" spans="1:30">
      <c r="A7">
        <v>5</v>
      </c>
      <c r="B7" t="s">
        <v>85</v>
      </c>
      <c r="T7">
        <v>2</v>
      </c>
      <c r="U7">
        <v>2</v>
      </c>
      <c r="V7">
        <v>10</v>
      </c>
      <c r="Y7" s="5"/>
      <c r="Z7">
        <v>1</v>
      </c>
      <c r="AC7">
        <v>5</v>
      </c>
      <c r="AD7">
        <f t="shared" si="0"/>
        <v>20</v>
      </c>
    </row>
    <row r="8" spans="1:30">
      <c r="A8">
        <v>6</v>
      </c>
      <c r="B8" t="s">
        <v>86</v>
      </c>
      <c r="T8">
        <v>2</v>
      </c>
      <c r="U8">
        <v>2</v>
      </c>
      <c r="V8">
        <v>10</v>
      </c>
      <c r="Y8" s="5"/>
      <c r="Z8">
        <v>0.5</v>
      </c>
      <c r="AC8">
        <v>5</v>
      </c>
      <c r="AD8">
        <f t="shared" si="0"/>
        <v>19.5</v>
      </c>
    </row>
    <row r="9" spans="1:30">
      <c r="A9">
        <v>7</v>
      </c>
      <c r="B9" t="s">
        <v>87</v>
      </c>
      <c r="T9">
        <v>2</v>
      </c>
      <c r="Y9" s="5">
        <v>3</v>
      </c>
      <c r="Z9">
        <v>2</v>
      </c>
      <c r="AC9">
        <v>5</v>
      </c>
      <c r="AD9">
        <f t="shared" si="0"/>
        <v>12</v>
      </c>
    </row>
    <row r="10" spans="1:30">
      <c r="A10">
        <v>8</v>
      </c>
      <c r="B10" t="s">
        <v>88</v>
      </c>
      <c r="U10">
        <v>2</v>
      </c>
      <c r="V10">
        <v>10</v>
      </c>
      <c r="Y10" s="5">
        <v>3</v>
      </c>
      <c r="Z10">
        <v>2.5</v>
      </c>
      <c r="AB10">
        <v>-5</v>
      </c>
      <c r="AC10">
        <v>5</v>
      </c>
      <c r="AD10">
        <f t="shared" si="0"/>
        <v>17.5</v>
      </c>
    </row>
    <row r="11" spans="1:30">
      <c r="A11">
        <v>9</v>
      </c>
      <c r="B11" t="s">
        <v>89</v>
      </c>
      <c r="V11">
        <v>10</v>
      </c>
      <c r="Y11" s="5"/>
      <c r="AC11">
        <v>5</v>
      </c>
      <c r="AD11">
        <f t="shared" si="0"/>
        <v>15</v>
      </c>
    </row>
    <row r="12" spans="1:30">
      <c r="A12">
        <v>10</v>
      </c>
      <c r="B12" t="s">
        <v>90</v>
      </c>
      <c r="V12">
        <v>10</v>
      </c>
      <c r="Y12" s="5"/>
      <c r="AC12">
        <v>5</v>
      </c>
      <c r="AD12">
        <f t="shared" si="0"/>
        <v>15</v>
      </c>
    </row>
    <row r="13" spans="1:30">
      <c r="A13">
        <v>11</v>
      </c>
      <c r="B13" t="s">
        <v>91</v>
      </c>
      <c r="U13">
        <v>2</v>
      </c>
      <c r="V13">
        <v>10</v>
      </c>
      <c r="Y13" s="5">
        <v>4</v>
      </c>
      <c r="Z13">
        <v>3</v>
      </c>
      <c r="AC13">
        <v>5</v>
      </c>
      <c r="AD13">
        <f t="shared" si="0"/>
        <v>24</v>
      </c>
    </row>
    <row r="14" spans="1:30">
      <c r="A14">
        <v>12</v>
      </c>
      <c r="B14" t="s">
        <v>92</v>
      </c>
      <c r="C14">
        <v>10</v>
      </c>
      <c r="D14">
        <v>5</v>
      </c>
      <c r="H14">
        <v>1</v>
      </c>
      <c r="Q14">
        <v>18</v>
      </c>
      <c r="U14">
        <v>2</v>
      </c>
      <c r="V14">
        <v>10</v>
      </c>
      <c r="Z14">
        <v>0.5</v>
      </c>
      <c r="AC14">
        <v>5</v>
      </c>
      <c r="AD14">
        <f>SUM(C14:AC14)</f>
        <v>51.5</v>
      </c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2017级直博</vt:lpstr>
      <vt:lpstr>2018级直博</vt:lpstr>
      <vt:lpstr>2019级博士</vt:lpstr>
      <vt:lpstr>2019级直博</vt:lpstr>
      <vt:lpstr>2019级硕士</vt:lpstr>
      <vt:lpstr>2020级博士</vt:lpstr>
      <vt:lpstr>2020级直博</vt:lpstr>
      <vt:lpstr>2020级科硕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石琦</dc:creator>
  <cp:lastModifiedBy>dell</cp:lastModifiedBy>
  <dcterms:created xsi:type="dcterms:W3CDTF">2016-06-13T10:57:00Z</dcterms:created>
  <dcterms:modified xsi:type="dcterms:W3CDTF">2021-06-02T02:44:02Z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EB322B31284C407E864CE217B1A43370</vt:lpwstr>
  </property>
</Properties>
</file>